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<sst xmlns="http://schemas.openxmlformats.org/spreadsheetml/2006/main" count="63" uniqueCount="48">
  <si>
    <t>Trial Name</t>
  </si>
  <si>
    <t>Plaster</t>
  </si>
  <si>
    <t>Talc</t>
  </si>
  <si>
    <t>Baking Powder</t>
  </si>
  <si>
    <t>Dish Soap</t>
  </si>
  <si>
    <t>Graphite</t>
  </si>
  <si>
    <t>Cement</t>
  </si>
  <si>
    <t>Water</t>
  </si>
  <si>
    <t>Vinegar</t>
  </si>
  <si>
    <t>Mixing Time (min)</t>
  </si>
  <si>
    <t>Total Mass</t>
  </si>
  <si>
    <t>Total Volume (mL)</t>
  </si>
  <si>
    <t>Density (g/mL)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</si>
  <si>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</si>
  <si>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</si>
  <si>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</si>
  <si>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</si>
  <si>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</si>
  <si>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</si>
  <si>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</si>
  <si>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</si>
  <si>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</si>
  <si>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</si>
  <si>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</si>
  <si>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</si>
  <si>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</si>
  <si>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</si>
  <si>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</si>
  <si>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</si>
  <si>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Target Mix</t>
  </si>
  <si>
    <t>Container</t>
  </si>
  <si>
    <t>Volume</t>
  </si>
  <si>
    <t>Mass</t>
  </si>
  <si>
    <t>50mL Beaker</t>
  </si>
  <si>
    <t>100mL Beaker</t>
  </si>
  <si>
    <t>24oz Hunt's Can</t>
  </si>
  <si>
    <t>Styrofoam Coffee Cup</t>
  </si>
  <si>
    <t>Pint SS Cup</t>
  </si>
  <si>
    <t>Small Mixing Bowl (2/3 Full)</t>
  </si>
  <si>
    <t>Flask</t>
  </si>
  <si>
    <t>Basis Recipe</t>
  </si>
  <si>
    <t>Final Mix</t>
  </si>
  <si>
    <t>Try</t>
  </si>
  <si>
    <t>h</t>
  </si>
  <si>
    <t>d</t>
  </si>
  <si>
    <t>Name</t>
  </si>
  <si>
    <t>Soap</t>
  </si>
  <si>
    <t>Multiplier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</si>
</sst>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E599"/>
        <bgColor rgb="FFFFE59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1" fillId="0" fontId="2" numFmtId="2" xfId="0" applyBorder="1" applyFont="1" applyNumberFormat="1"/>
    <xf borderId="1" fillId="0" fontId="2" numFmtId="0" xfId="0" applyBorder="1" applyFont="1"/>
    <xf borderId="1" fillId="0" fontId="2" numFmtId="1" xfId="0" applyAlignment="1" applyBorder="1" applyFont="1" applyNumberFormat="1">
      <alignment readingOrder="0"/>
    </xf>
    <xf borderId="1" fillId="0" fontId="2" numFmtId="1" xfId="0" applyBorder="1" applyFont="1" applyNumberFormat="1"/>
    <xf borderId="0" fillId="0" fontId="1" numFmtId="0" xfId="0" applyFont="1"/>
    <xf borderId="1" fillId="0" fontId="1" numFmtId="0" xfId="0" applyAlignment="1" applyBorder="1" applyFont="1">
      <alignment readingOrder="0"/>
    </xf>
    <xf borderId="1" fillId="2" fontId="2" numFmtId="1" xfId="0" applyBorder="1" applyFill="1" applyFont="1" applyNumberFormat="1"/>
    <xf borderId="1" fillId="2" fontId="2" numFmtId="1" xfId="0" applyAlignment="1" applyBorder="1" applyFont="1" applyNumberFormat="1">
      <alignment readingOrder="0"/>
    </xf>
    <xf borderId="1" fillId="3" fontId="2" numFmtId="1" xfId="0" applyAlignment="1" applyBorder="1" applyFill="1" applyFont="1" applyNumberFormat="1">
      <alignment readingOrder="0"/>
    </xf>
    <xf borderId="1" fillId="2" fontId="2" numFmtId="2" xfId="0" applyAlignment="1" applyBorder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164" xfId="0" applyFont="1" applyNumberFormat="1"/>
    <xf borderId="0" fillId="0" fontId="2" numFmtId="0" xfId="0" applyFont="1"/>
    <xf borderId="0" fillId="0" fontId="2" numFmtId="1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999999"/>
          <bgColor rgb="FF99999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M17" displayName="Table_1" id="1">
  <tableColumns count="13">
    <tableColumn name="Trial Name" id="1"/>
    <tableColumn name="Plaster" id="2"/>
    <tableColumn name="Talc" id="3"/>
    <tableColumn name="Baking Powder" id="4"/>
    <tableColumn name="Dish Soap" id="5"/>
    <tableColumn name="Graphite" id="6"/>
    <tableColumn name="Cement" id="7"/>
    <tableColumn name="Water" id="8"/>
    <tableColumn name="Vinegar" id="9"/>
    <tableColumn name="Mixing Time (min)" id="10"/>
    <tableColumn name="Total Mass" id="11"/>
    <tableColumn name="Total Volume (mL)" id="12"/>
    <tableColumn name="Density (g/mL)" id="13"/>
  </tableColumns>
  <tableStyleInfo name="Sheet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0.57"/>
    <col customWidth="1" min="2" max="2" width="7.29"/>
    <col customWidth="1" min="3" max="3" width="4.71"/>
    <col hidden="1" min="4" max="4" width="14.43"/>
    <col customWidth="1" min="5" max="5" width="10.29"/>
    <col customWidth="1" min="6" max="6" width="8.71"/>
    <col customWidth="1" min="7" max="7" width="8.43"/>
    <col customWidth="1" min="8" max="8" width="6.29"/>
    <col customWidth="1" hidden="1" min="9" max="9" width="7.57"/>
    <col customWidth="1" min="10" max="10" width="16.86"/>
    <col customWidth="1" min="11" max="11" width="10.57"/>
    <col customWidth="1" min="12" max="12" width="17.0"/>
    <col customWidth="1" min="13" max="13" width="14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>
      <c r="A2" s="1" t="s">
        <v>13</v>
      </c>
      <c r="B2" s="2">
        <v>20.0</v>
      </c>
      <c r="C2" s="2">
        <v>0.0</v>
      </c>
      <c r="D2" s="2">
        <v>0.0</v>
      </c>
      <c r="E2" s="2">
        <v>0.0</v>
      </c>
      <c r="F2" s="2">
        <v>0.0</v>
      </c>
      <c r="G2" s="2"/>
      <c r="H2" s="2">
        <v>8.0</v>
      </c>
      <c r="I2" s="2">
        <v>0.0</v>
      </c>
      <c r="J2" s="2">
        <v>1.0</v>
      </c>
      <c r="K2" s="3">
        <f t="shared" ref="K2:K17" si="1">sum(B2:I2)</f>
        <v>28</v>
      </c>
      <c r="L2" s="2">
        <v>17.0</v>
      </c>
      <c r="M2" s="4">
        <f t="shared" ref="M2:M3" si="2">K2/L2</f>
        <v>1.647058824</v>
      </c>
    </row>
    <row r="3">
      <c r="A3" s="1" t="s">
        <v>14</v>
      </c>
      <c r="B3" s="2">
        <v>20.0</v>
      </c>
      <c r="C3" s="2">
        <v>0.0</v>
      </c>
      <c r="D3" s="2">
        <v>0.0</v>
      </c>
      <c r="E3" s="2">
        <v>1.0</v>
      </c>
      <c r="F3" s="2">
        <v>0.0</v>
      </c>
      <c r="G3" s="2"/>
      <c r="H3" s="2">
        <v>8.0</v>
      </c>
      <c r="I3" s="2">
        <v>0.0</v>
      </c>
      <c r="J3" s="2">
        <v>1.0</v>
      </c>
      <c r="K3" s="3">
        <f t="shared" si="1"/>
        <v>29</v>
      </c>
      <c r="L3" s="2">
        <v>35.0</v>
      </c>
      <c r="M3" s="4">
        <f t="shared" si="2"/>
        <v>0.8285714286</v>
      </c>
    </row>
    <row r="4">
      <c r="A4" s="1" t="s">
        <v>15</v>
      </c>
      <c r="B4" s="2">
        <v>20.0</v>
      </c>
      <c r="C4" s="2">
        <v>0.0</v>
      </c>
      <c r="D4" s="2">
        <v>1.0</v>
      </c>
      <c r="E4" s="2">
        <v>1.0</v>
      </c>
      <c r="F4" s="2">
        <v>0.0</v>
      </c>
      <c r="G4" s="2"/>
      <c r="H4" s="2">
        <v>8.0</v>
      </c>
      <c r="I4" s="2">
        <v>0.0</v>
      </c>
      <c r="J4" s="2">
        <v>1.0</v>
      </c>
      <c r="K4" s="3">
        <f t="shared" si="1"/>
        <v>30</v>
      </c>
      <c r="L4" s="5"/>
      <c r="M4" s="4"/>
    </row>
    <row r="5">
      <c r="A5" s="1" t="s">
        <v>16</v>
      </c>
      <c r="B5" s="2">
        <v>20.0</v>
      </c>
      <c r="C5" s="2">
        <v>0.0</v>
      </c>
      <c r="D5" s="2">
        <v>1.0</v>
      </c>
      <c r="E5" s="2">
        <v>1.0</v>
      </c>
      <c r="F5" s="2">
        <v>1.0</v>
      </c>
      <c r="G5" s="2"/>
      <c r="H5" s="2">
        <v>8.0</v>
      </c>
      <c r="I5" s="2">
        <v>0.0</v>
      </c>
      <c r="J5" s="2">
        <v>1.0</v>
      </c>
      <c r="K5" s="3">
        <f t="shared" si="1"/>
        <v>31</v>
      </c>
      <c r="L5" s="5"/>
      <c r="M5" s="4"/>
    </row>
    <row r="6">
      <c r="A6" s="1" t="s">
        <v>17</v>
      </c>
      <c r="B6" s="2">
        <v>150.0</v>
      </c>
      <c r="C6" s="2">
        <v>0.0</v>
      </c>
      <c r="D6" s="2">
        <v>0.0</v>
      </c>
      <c r="E6" s="2">
        <v>7.0</v>
      </c>
      <c r="F6" s="2">
        <v>2.0</v>
      </c>
      <c r="G6" s="2"/>
      <c r="H6" s="2">
        <v>60.0</v>
      </c>
      <c r="I6" s="2">
        <v>0.0</v>
      </c>
      <c r="J6" s="2">
        <v>1.0</v>
      </c>
      <c r="K6" s="3">
        <f t="shared" si="1"/>
        <v>219</v>
      </c>
      <c r="L6" s="2">
        <v>140.0</v>
      </c>
      <c r="M6" s="4">
        <f>K6/L6</f>
        <v>1.564285714</v>
      </c>
    </row>
    <row r="7">
      <c r="A7" s="1" t="s">
        <v>18</v>
      </c>
      <c r="B7" s="2">
        <v>20.0</v>
      </c>
      <c r="C7" s="2">
        <v>0.0</v>
      </c>
      <c r="D7" s="2">
        <v>1.0</v>
      </c>
      <c r="E7" s="2">
        <v>1.0</v>
      </c>
      <c r="F7" s="2">
        <v>1.0</v>
      </c>
      <c r="G7" s="2"/>
      <c r="H7" s="2">
        <v>6.0</v>
      </c>
      <c r="I7" s="2">
        <v>2.0</v>
      </c>
      <c r="J7" s="2">
        <v>1.0</v>
      </c>
      <c r="K7" s="3">
        <f t="shared" si="1"/>
        <v>31</v>
      </c>
      <c r="L7" s="5"/>
      <c r="M7" s="4"/>
    </row>
    <row r="8">
      <c r="A8" s="1" t="s">
        <v>19</v>
      </c>
      <c r="B8" s="2">
        <v>16.0</v>
      </c>
      <c r="C8" s="2">
        <v>4.0</v>
      </c>
      <c r="D8" s="2">
        <v>0.0</v>
      </c>
      <c r="E8" s="2">
        <v>0.0</v>
      </c>
      <c r="F8" s="2">
        <v>0.0</v>
      </c>
      <c r="G8" s="2"/>
      <c r="H8" s="2">
        <v>10.0</v>
      </c>
      <c r="I8" s="2">
        <v>0.0</v>
      </c>
      <c r="J8" s="2">
        <v>1.0</v>
      </c>
      <c r="K8" s="3">
        <f t="shared" si="1"/>
        <v>30</v>
      </c>
      <c r="L8" s="5"/>
      <c r="M8" s="4"/>
    </row>
    <row r="9">
      <c r="A9" s="1" t="s">
        <v>20</v>
      </c>
      <c r="B9" s="2">
        <v>120.0</v>
      </c>
      <c r="C9" s="2">
        <v>30.0</v>
      </c>
      <c r="D9" s="2">
        <v>0.0</v>
      </c>
      <c r="E9" s="2">
        <v>4.0</v>
      </c>
      <c r="F9" s="2">
        <v>2.0</v>
      </c>
      <c r="G9" s="2"/>
      <c r="H9" s="2">
        <v>78.0</v>
      </c>
      <c r="I9" s="2">
        <v>0.0</v>
      </c>
      <c r="J9" s="2">
        <v>1.0</v>
      </c>
      <c r="K9" s="3">
        <f t="shared" si="1"/>
        <v>234</v>
      </c>
      <c r="L9" s="2">
        <v>208.0</v>
      </c>
      <c r="M9" s="4">
        <f>K9/L9</f>
        <v>1.125</v>
      </c>
    </row>
    <row r="10">
      <c r="A10" s="1" t="s">
        <v>21</v>
      </c>
      <c r="B10" s="2">
        <v>384.0</v>
      </c>
      <c r="C10" s="2">
        <v>96.0</v>
      </c>
      <c r="D10" s="2">
        <v>0.0</v>
      </c>
      <c r="E10" s="2">
        <v>13.0</v>
      </c>
      <c r="F10" s="2">
        <v>8.0</v>
      </c>
      <c r="G10" s="2"/>
      <c r="H10" s="2">
        <v>240.0</v>
      </c>
      <c r="I10" s="2">
        <v>0.0</v>
      </c>
      <c r="J10" s="2">
        <v>1.0</v>
      </c>
      <c r="K10" s="3">
        <f t="shared" si="1"/>
        <v>741</v>
      </c>
      <c r="L10" s="5"/>
      <c r="M10" s="4"/>
    </row>
    <row r="11">
      <c r="A11" s="1" t="s">
        <v>22</v>
      </c>
      <c r="B11" s="2">
        <v>120.0</v>
      </c>
      <c r="C11" s="2">
        <v>30.0</v>
      </c>
      <c r="D11" s="2">
        <v>0.0</v>
      </c>
      <c r="E11" s="2">
        <v>12.0</v>
      </c>
      <c r="F11" s="2">
        <v>2.0</v>
      </c>
      <c r="G11" s="2"/>
      <c r="H11" s="2">
        <v>75.0</v>
      </c>
      <c r="I11" s="2">
        <v>0.0</v>
      </c>
      <c r="J11" s="2">
        <v>3.0</v>
      </c>
      <c r="K11" s="3">
        <f t="shared" si="1"/>
        <v>239</v>
      </c>
      <c r="L11" s="2">
        <v>310.0</v>
      </c>
      <c r="M11" s="4">
        <f t="shared" ref="M11:M17" si="3">K11/L11</f>
        <v>0.7709677419</v>
      </c>
    </row>
    <row r="12">
      <c r="A12" s="1" t="s">
        <v>23</v>
      </c>
      <c r="B12" s="2">
        <v>210.0</v>
      </c>
      <c r="C12" s="2">
        <v>52.0</v>
      </c>
      <c r="D12" s="2">
        <v>0.0</v>
      </c>
      <c r="E12" s="2">
        <v>21.0</v>
      </c>
      <c r="F12" s="2">
        <v>14.0</v>
      </c>
      <c r="G12" s="2"/>
      <c r="H12" s="2">
        <v>131.0</v>
      </c>
      <c r="I12" s="2">
        <v>0.0</v>
      </c>
      <c r="J12" s="2">
        <v>3.0</v>
      </c>
      <c r="K12" s="3">
        <f t="shared" si="1"/>
        <v>428</v>
      </c>
      <c r="L12" s="2">
        <v>500.0</v>
      </c>
      <c r="M12" s="4">
        <f t="shared" si="3"/>
        <v>0.856</v>
      </c>
    </row>
    <row r="13">
      <c r="A13" s="1" t="s">
        <v>24</v>
      </c>
      <c r="B13" s="2">
        <v>693.0</v>
      </c>
      <c r="C13" s="2">
        <v>172.0</v>
      </c>
      <c r="D13" s="2">
        <v>0.0</v>
      </c>
      <c r="E13" s="2">
        <v>69.0</v>
      </c>
      <c r="F13" s="2">
        <v>13.0</v>
      </c>
      <c r="G13" s="2"/>
      <c r="H13" s="2">
        <v>432.0</v>
      </c>
      <c r="I13" s="2">
        <v>0.0</v>
      </c>
      <c r="J13" s="2">
        <v>3.0</v>
      </c>
      <c r="K13" s="3">
        <f t="shared" si="1"/>
        <v>1379</v>
      </c>
      <c r="L13" s="2">
        <v>1250.0</v>
      </c>
      <c r="M13" s="4">
        <f t="shared" si="3"/>
        <v>1.1032</v>
      </c>
    </row>
    <row r="14">
      <c r="A14" s="1" t="s">
        <v>25</v>
      </c>
      <c r="B14" s="2">
        <v>467.0</v>
      </c>
      <c r="C14" s="2">
        <v>116.0</v>
      </c>
      <c r="D14" s="2">
        <v>0.0</v>
      </c>
      <c r="E14" s="2">
        <v>74.0</v>
      </c>
      <c r="F14" s="2">
        <v>0.0</v>
      </c>
      <c r="G14" s="2"/>
      <c r="H14" s="2">
        <v>432.0</v>
      </c>
      <c r="I14" s="2">
        <v>0.0</v>
      </c>
      <c r="J14" s="2">
        <v>3.0</v>
      </c>
      <c r="K14" s="3">
        <f t="shared" si="1"/>
        <v>1089</v>
      </c>
      <c r="L14" s="2">
        <v>2000.0</v>
      </c>
      <c r="M14" s="4">
        <f t="shared" si="3"/>
        <v>0.5445</v>
      </c>
    </row>
    <row r="15">
      <c r="A15" s="1" t="s">
        <v>26</v>
      </c>
      <c r="B15" s="2">
        <v>248.0</v>
      </c>
      <c r="C15" s="2">
        <v>61.0</v>
      </c>
      <c r="D15" s="5">
        <v>0.0</v>
      </c>
      <c r="E15" s="2">
        <v>39.0</v>
      </c>
      <c r="F15" s="2">
        <v>10.0</v>
      </c>
      <c r="G15" s="2"/>
      <c r="H15" s="2">
        <v>229.0</v>
      </c>
      <c r="I15" s="5">
        <v>0.0</v>
      </c>
      <c r="J15" s="2">
        <v>2.0</v>
      </c>
      <c r="K15" s="6">
        <f t="shared" si="1"/>
        <v>587</v>
      </c>
      <c r="L15" s="2">
        <v>1900.0</v>
      </c>
      <c r="M15" s="4">
        <f t="shared" si="3"/>
        <v>0.3089473684</v>
      </c>
    </row>
    <row r="16">
      <c r="A16" s="1" t="s">
        <v>27</v>
      </c>
      <c r="B16" s="6">
        <v>76.09684210526316</v>
      </c>
      <c r="C16" s="6">
        <v>18.717368421052633</v>
      </c>
      <c r="D16" s="6">
        <v>0.0</v>
      </c>
      <c r="E16" s="6">
        <v>11.966842105263158</v>
      </c>
      <c r="F16" s="6">
        <v>3.068421052631579</v>
      </c>
      <c r="G16" s="6">
        <v>4.0</v>
      </c>
      <c r="H16" s="6">
        <v>70.26684210526315</v>
      </c>
      <c r="I16" s="2">
        <v>0.0</v>
      </c>
      <c r="J16" s="2">
        <v>2.0</v>
      </c>
      <c r="K16" s="7">
        <f t="shared" si="1"/>
        <v>184.1163158</v>
      </c>
      <c r="L16" s="2">
        <v>583.0</v>
      </c>
      <c r="M16" s="4">
        <f t="shared" si="3"/>
        <v>0.3158084319</v>
      </c>
    </row>
    <row r="17">
      <c r="A17" s="1" t="s">
        <v>28</v>
      </c>
      <c r="B17" s="6">
        <f>76*1.5</f>
        <v>114</v>
      </c>
      <c r="C17" s="6">
        <f>19*1.5</f>
        <v>28.5</v>
      </c>
      <c r="D17" s="6">
        <v>0.0</v>
      </c>
      <c r="E17" s="6">
        <v>11.966842105263158</v>
      </c>
      <c r="F17" s="6">
        <f>3*1.5</f>
        <v>4.5</v>
      </c>
      <c r="G17" s="6">
        <f>4*1.5</f>
        <v>6</v>
      </c>
      <c r="H17" s="6">
        <f>70*1.5</f>
        <v>105</v>
      </c>
      <c r="I17" s="2">
        <v>0.0</v>
      </c>
      <c r="J17" s="2">
        <v>3.0</v>
      </c>
      <c r="K17" s="7">
        <f t="shared" si="1"/>
        <v>269.9668421</v>
      </c>
      <c r="L17" s="2">
        <v>583.0</v>
      </c>
      <c r="M17" s="4">
        <f t="shared" si="3"/>
        <v>0.4630649093</v>
      </c>
    </row>
    <row r="18">
      <c r="A18" s="8"/>
    </row>
    <row r="19">
      <c r="A19" s="9" t="s">
        <v>29</v>
      </c>
      <c r="B19" s="10">
        <f t="shared" ref="B19:I19" si="4">B17*$L19/$L17</f>
        <v>114</v>
      </c>
      <c r="C19" s="10">
        <f t="shared" si="4"/>
        <v>28.5</v>
      </c>
      <c r="D19" s="10">
        <f t="shared" si="4"/>
        <v>0</v>
      </c>
      <c r="E19" s="10">
        <f t="shared" si="4"/>
        <v>11.96684211</v>
      </c>
      <c r="F19" s="10">
        <f t="shared" si="4"/>
        <v>4.5</v>
      </c>
      <c r="G19" s="10">
        <f t="shared" si="4"/>
        <v>6</v>
      </c>
      <c r="H19" s="10">
        <f t="shared" si="4"/>
        <v>105</v>
      </c>
      <c r="I19" s="10">
        <f t="shared" si="4"/>
        <v>0</v>
      </c>
      <c r="J19" s="11">
        <v>3.0</v>
      </c>
      <c r="K19" s="11">
        <f>sum(B19:I19)</f>
        <v>269.9668421</v>
      </c>
      <c r="L19" s="12">
        <f>530*1.1</f>
        <v>583</v>
      </c>
      <c r="M19" s="13">
        <f>K19/L19</f>
        <v>0.4630649093</v>
      </c>
    </row>
  </sheetData>
  <printOptions gridLines="1" horizontalCentered="1" verticalCentered="1"/>
  <pageMargins bottom="0.75" footer="0.0" header="0.0" left="0.7" right="0.7" top="0.75"/>
  <pageSetup scale="120" cellComments="atEnd" orientation="landscape" pageOrder="overThenDown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0"/>
  </cols>
  <sheetData>
    <row r="1">
      <c r="A1" s="14" t="s">
        <v>30</v>
      </c>
      <c r="B1" s="14" t="s">
        <v>31</v>
      </c>
      <c r="C1" s="14" t="s">
        <v>32</v>
      </c>
    </row>
    <row r="2">
      <c r="A2" s="14" t="s">
        <v>33</v>
      </c>
      <c r="B2" s="14">
        <v>50.0</v>
      </c>
      <c r="C2" s="14">
        <v>36.0</v>
      </c>
    </row>
    <row r="3">
      <c r="A3" s="14" t="s">
        <v>34</v>
      </c>
      <c r="B3" s="14">
        <v>100.0</v>
      </c>
      <c r="C3" s="14">
        <v>53.0</v>
      </c>
    </row>
    <row r="4">
      <c r="A4" s="14" t="s">
        <v>35</v>
      </c>
      <c r="B4" s="14">
        <v>667.0</v>
      </c>
      <c r="C4" s="14">
        <v>69.0</v>
      </c>
    </row>
    <row r="5">
      <c r="A5" s="14" t="s">
        <v>36</v>
      </c>
      <c r="B5" s="14">
        <v>380.0</v>
      </c>
      <c r="C5" s="14">
        <v>4.0</v>
      </c>
    </row>
    <row r="6">
      <c r="A6" s="14" t="s">
        <v>37</v>
      </c>
      <c r="B6" s="14">
        <v>530.0</v>
      </c>
      <c r="C6" s="14">
        <v>98.0</v>
      </c>
    </row>
    <row r="7">
      <c r="A7" s="14" t="s">
        <v>38</v>
      </c>
      <c r="B7" s="14">
        <v>500.0</v>
      </c>
      <c r="C7" s="14">
        <v>54.0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7" width="8.86"/>
  </cols>
  <sheetData>
    <row r="1">
      <c r="A1" s="14"/>
      <c r="B1" s="14"/>
      <c r="C1" s="14"/>
      <c r="D1" s="14"/>
      <c r="E1" s="15"/>
      <c r="F1" s="15">
        <v>2.0</v>
      </c>
      <c r="G1" s="15">
        <v>3.0</v>
      </c>
      <c r="H1" s="15">
        <v>5.0</v>
      </c>
      <c r="I1" s="15">
        <v>6.0</v>
      </c>
      <c r="J1" s="15">
        <v>7.0</v>
      </c>
      <c r="K1" s="15">
        <v>11.0</v>
      </c>
      <c r="L1" s="15"/>
      <c r="M1" s="15"/>
      <c r="N1" s="15"/>
      <c r="O1" s="15"/>
      <c r="P1" s="15"/>
      <c r="Q1" s="15"/>
    </row>
    <row r="2">
      <c r="A2" s="14"/>
      <c r="B2" s="14" t="s">
        <v>39</v>
      </c>
      <c r="C2" s="14"/>
      <c r="D2" s="14"/>
      <c r="E2" s="15" t="s">
        <v>40</v>
      </c>
      <c r="L2" s="15"/>
      <c r="M2" s="15" t="s">
        <v>41</v>
      </c>
    </row>
    <row r="3">
      <c r="A3" s="14" t="s">
        <v>42</v>
      </c>
      <c r="B3" s="14" t="s">
        <v>43</v>
      </c>
      <c r="C3" s="14" t="s">
        <v>44</v>
      </c>
      <c r="D3" s="14" t="s">
        <v>31</v>
      </c>
      <c r="E3" s="14" t="s">
        <v>45</v>
      </c>
      <c r="F3" s="14" t="s">
        <v>1</v>
      </c>
      <c r="G3" s="14" t="s">
        <v>2</v>
      </c>
      <c r="H3" s="14" t="s">
        <v>46</v>
      </c>
      <c r="I3" s="14" t="s">
        <v>5</v>
      </c>
      <c r="J3" s="14" t="s">
        <v>7</v>
      </c>
      <c r="K3" s="14" t="s">
        <v>31</v>
      </c>
      <c r="L3" s="14" t="s">
        <v>47</v>
      </c>
      <c r="M3" s="14" t="s">
        <v>1</v>
      </c>
      <c r="N3" s="14" t="s">
        <v>2</v>
      </c>
      <c r="O3" s="14" t="s">
        <v>46</v>
      </c>
      <c r="P3" s="14" t="s">
        <v>5</v>
      </c>
      <c r="Q3" s="14" t="s">
        <v>7</v>
      </c>
    </row>
    <row r="4">
      <c r="A4" s="14">
        <v>1.0</v>
      </c>
      <c r="B4" s="14">
        <v>100.0</v>
      </c>
      <c r="C4" s="14">
        <v>67.0</v>
      </c>
      <c r="D4" s="16">
        <f t="shared" ref="D4:D7" si="2">1.1*(B4*pi()*(C4/2)^2)/1000</f>
        <v>387.8217591</v>
      </c>
      <c r="E4" s="14" t="s">
        <v>13</v>
      </c>
      <c r="F4" s="17">
        <f>vlookup($E4,Sheet1!$A$2:$M$14,F$1,False)</f>
        <v>20</v>
      </c>
      <c r="G4" s="17">
        <f>vlookup($E4,Sheet1!$A$2:$M$14,G$1,False)</f>
        <v>0</v>
      </c>
      <c r="H4" s="17">
        <f>vlookup($E4,Sheet1!$A$2:$M$14,H$1,False)</f>
        <v>0</v>
      </c>
      <c r="I4" s="17">
        <f>vlookup($E4,Sheet1!$A$2:$M$14,I$1,False)</f>
        <v>0</v>
      </c>
      <c r="J4" s="17" t="str">
        <f>vlookup($E4,Sheet1!$A$2:$M$14,J$1,False)</f>
        <v/>
      </c>
      <c r="K4" s="17">
        <f>vlookup($E4,Sheet1!$A$2:$M$14,K$1,False)</f>
        <v>28</v>
      </c>
      <c r="L4" s="16">
        <f t="shared" ref="L4:L7" si="3">D4/K4</f>
        <v>13.85077711</v>
      </c>
      <c r="M4" s="18">
        <f t="shared" ref="M4:Q4" si="1">F4*$L4</f>
        <v>277.0155422</v>
      </c>
      <c r="N4" s="18">
        <f t="shared" si="1"/>
        <v>0</v>
      </c>
      <c r="O4" s="18">
        <f t="shared" si="1"/>
        <v>0</v>
      </c>
      <c r="P4" s="18">
        <f t="shared" si="1"/>
        <v>0</v>
      </c>
      <c r="Q4" s="18">
        <f t="shared" si="1"/>
        <v>0</v>
      </c>
    </row>
    <row r="5">
      <c r="A5" s="14">
        <v>2.0</v>
      </c>
      <c r="B5" s="14">
        <v>113.0</v>
      </c>
      <c r="C5" s="14">
        <v>72.0</v>
      </c>
      <c r="D5" s="16">
        <f t="shared" si="2"/>
        <v>506.087957</v>
      </c>
      <c r="E5" s="14" t="s">
        <v>25</v>
      </c>
      <c r="F5" s="17">
        <f>vlookup($E5,Sheet1!$A$2:$M$14,F$1,False)</f>
        <v>467</v>
      </c>
      <c r="G5" s="17">
        <f>vlookup($E5,Sheet1!$A$2:$M$14,G$1,False)</f>
        <v>116</v>
      </c>
      <c r="H5" s="17">
        <f>vlookup($E5,Sheet1!$A$2:$M$14,H$1,False)</f>
        <v>74</v>
      </c>
      <c r="I5" s="17">
        <f>vlookup($E5,Sheet1!$A$2:$M$14,I$1,False)</f>
        <v>0</v>
      </c>
      <c r="J5" s="17" t="str">
        <f>vlookup($E5,Sheet1!$A$2:$M$14,J$1,False)</f>
        <v/>
      </c>
      <c r="K5" s="17">
        <f>vlookup($E5,Sheet1!$A$2:$M$14,K$1,False)</f>
        <v>1089</v>
      </c>
      <c r="L5" s="16">
        <f t="shared" si="3"/>
        <v>0.4647272333</v>
      </c>
      <c r="M5" s="18">
        <f t="shared" ref="M5:Q5" si="4">F5*$L5</f>
        <v>217.0276179</v>
      </c>
      <c r="N5" s="18">
        <f t="shared" si="4"/>
        <v>53.90835906</v>
      </c>
      <c r="O5" s="18">
        <f t="shared" si="4"/>
        <v>34.38981526</v>
      </c>
      <c r="P5" s="18">
        <f t="shared" si="4"/>
        <v>0</v>
      </c>
      <c r="Q5" s="18">
        <f t="shared" si="4"/>
        <v>0</v>
      </c>
    </row>
    <row r="6">
      <c r="A6" s="14">
        <v>3.0</v>
      </c>
      <c r="B6" s="14">
        <v>135.0</v>
      </c>
      <c r="C6" s="14">
        <v>85.0</v>
      </c>
      <c r="D6" s="16">
        <f t="shared" si="2"/>
        <v>842.663507</v>
      </c>
      <c r="E6" s="14" t="s">
        <v>25</v>
      </c>
      <c r="F6" s="17">
        <f>vlookup($E6,Sheet1!$A$2:$M$14,F$1,False)</f>
        <v>467</v>
      </c>
      <c r="G6" s="17">
        <f>vlookup($E6,Sheet1!$A$2:$M$14,G$1,False)</f>
        <v>116</v>
      </c>
      <c r="H6" s="17">
        <f>vlookup($E6,Sheet1!$A$2:$M$14,H$1,False)</f>
        <v>74</v>
      </c>
      <c r="I6" s="17">
        <f>vlookup($E6,Sheet1!$A$2:$M$14,I$1,False)</f>
        <v>0</v>
      </c>
      <c r="J6" s="17" t="str">
        <f>vlookup($E6,Sheet1!$A$2:$M$14,J$1,False)</f>
        <v/>
      </c>
      <c r="K6" s="17">
        <f>vlookup($E6,Sheet1!$A$2:$M$14,K$1,False)</f>
        <v>1089</v>
      </c>
      <c r="L6" s="16">
        <f t="shared" si="3"/>
        <v>0.7737956905</v>
      </c>
      <c r="M6" s="18">
        <f t="shared" ref="M6:Q6" si="5">F6*$L6</f>
        <v>361.3625875</v>
      </c>
      <c r="N6" s="18">
        <f t="shared" si="5"/>
        <v>89.7603001</v>
      </c>
      <c r="O6" s="18">
        <f t="shared" si="5"/>
        <v>57.2608811</v>
      </c>
      <c r="P6" s="18">
        <f t="shared" si="5"/>
        <v>0</v>
      </c>
      <c r="Q6" s="18">
        <f t="shared" si="5"/>
        <v>0</v>
      </c>
    </row>
    <row r="7">
      <c r="A7" s="14">
        <v>4.0</v>
      </c>
      <c r="B7" s="14">
        <v>135.0</v>
      </c>
      <c r="C7" s="14">
        <v>85.0</v>
      </c>
      <c r="D7" s="16">
        <f t="shared" si="2"/>
        <v>842.663507</v>
      </c>
      <c r="E7" s="14" t="s">
        <v>25</v>
      </c>
      <c r="F7" s="17">
        <f>vlookup($E7,Sheet1!$A$2:$M$14,F$1,False)</f>
        <v>467</v>
      </c>
      <c r="G7" s="17">
        <f>vlookup($E7,Sheet1!$A$2:$M$14,G$1,False)</f>
        <v>116</v>
      </c>
      <c r="H7" s="17">
        <f>vlookup($E7,Sheet1!$A$2:$M$14,H$1,False)</f>
        <v>74</v>
      </c>
      <c r="I7" s="17">
        <f>vlookup($E7,Sheet1!$A$2:$M$14,I$1,False)</f>
        <v>0</v>
      </c>
      <c r="J7" s="17" t="str">
        <f>vlookup($E7,Sheet1!$A$2:$M$14,J$1,False)</f>
        <v/>
      </c>
      <c r="K7" s="17">
        <f>vlookup($E7,Sheet1!$A$2:$M$14,K$1,False)</f>
        <v>1089</v>
      </c>
      <c r="L7" s="16">
        <f t="shared" si="3"/>
        <v>0.7737956905</v>
      </c>
      <c r="M7" s="18">
        <f t="shared" ref="M7:Q7" si="6">F7*$L7</f>
        <v>361.3625875</v>
      </c>
      <c r="N7" s="18">
        <f t="shared" si="6"/>
        <v>89.7603001</v>
      </c>
      <c r="O7" s="18">
        <f t="shared" si="6"/>
        <v>57.2608811</v>
      </c>
      <c r="P7" s="18">
        <f t="shared" si="6"/>
        <v>0</v>
      </c>
      <c r="Q7" s="18">
        <f t="shared" si="6"/>
        <v>0</v>
      </c>
    </row>
    <row r="8">
      <c r="L8" s="16"/>
      <c r="M8" s="18"/>
      <c r="N8" s="18"/>
      <c r="O8" s="18"/>
      <c r="P8" s="18"/>
      <c r="Q8" s="18"/>
    </row>
    <row r="9">
      <c r="M9" s="18"/>
      <c r="N9" s="18"/>
      <c r="O9" s="18"/>
      <c r="P9" s="18"/>
      <c r="Q9" s="18"/>
    </row>
  </sheetData>
  <mergeCells count="2">
    <mergeCell ref="E2:K2"/>
    <mergeCell ref="M2:Q2"/>
  </mergeCells>
  <drawing r:id="rId1"/>
</worksheet>
</file>